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Grass Mix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<sst xmlns="http://schemas.openxmlformats.org/spreadsheetml/2006/main" count="69" uniqueCount="59">
  <si>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Grass Mix + Clover</t>
  </si>
  <si>
    <t>Perennial - Med Input</t>
  </si>
  <si>
    <t>Quantity</t>
  </si>
  <si>
    <t>Unit</t>
  </si>
  <si>
    <t>Price /Unit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</si>
  <si>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</si>
  <si>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</si>
  <si>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</si>
  <si>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</si>
  <si>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</si>
  <si>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</si>
  <si>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</si>
  <si>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</si>
  <si>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</si>
  <si>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</si>
  <si>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Total</t>
  </si>
  <si>
    <t>Present Value</t>
  </si>
  <si>
    <t>Annualized PV  (compare to corn yearly cost)</t>
  </si>
  <si>
    <t>REVENUE SOURCE</t>
  </si>
  <si>
    <t>Biomass</t>
  </si>
  <si>
    <t>ton</t>
  </si>
  <si>
    <t>Revenue Stream</t>
  </si>
  <si>
    <t>SELECT CASH EXPENSES</t>
  </si>
  <si>
    <t>Seed</t>
  </si>
  <si>
    <t>Mix</t>
  </si>
  <si>
    <t>PLS lb</t>
  </si>
  <si>
    <r>
      <t>Fertilizer</t>
    </r>
    <r>
      <rPr>
        <vertAlign val="superscript"/>
        <sz val="11"/>
        <color indexed="8"/>
        <rFont val="Calibri"/>
        <family val="2"/>
      </rPr>
      <t>1</t>
    </r>
  </si>
  <si>
    <t>Nitrogen</t>
  </si>
  <si>
    <t xml:space="preserve">lbs </t>
  </si>
  <si>
    <r>
      <t>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5</t>
    </r>
  </si>
  <si>
    <t>lbs</t>
  </si>
  <si>
    <r>
      <t>K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</si>
  <si>
    <t>Pest Control</t>
  </si>
  <si>
    <t>WSG spray</t>
  </si>
  <si>
    <t>acre</t>
  </si>
  <si>
    <t>Machine Costs</t>
  </si>
  <si>
    <t>Chisel Plow</t>
  </si>
  <si>
    <t>Soil Finish</t>
  </si>
  <si>
    <t>Grass Seeder, broadcast</t>
  </si>
  <si>
    <t>Sprayer</t>
  </si>
  <si>
    <t>Post-harvest</t>
  </si>
  <si>
    <t>Mower-condition (16')</t>
  </si>
  <si>
    <t>Raking - Hay 9ft</t>
  </si>
  <si>
    <t>Baling - lg round</t>
  </si>
  <si>
    <t>bale</t>
  </si>
  <si>
    <t>Bale-to-storage</t>
  </si>
  <si>
    <t>Trucking</t>
  </si>
  <si>
    <t>Marketing</t>
  </si>
  <si>
    <t>TOTAL CASH EXPENSES</t>
  </si>
  <si>
    <t>REV ABOVE EXPENSES</t>
  </si>
  <si>
    <t>Labor</t>
  </si>
  <si>
    <t>hours/acre</t>
  </si>
  <si>
    <t>Calculation Assumptions:</t>
  </si>
  <si>
    <t>Interest Rate</t>
  </si>
  <si>
    <t>Years of Production</t>
  </si>
  <si>
    <t>(1+i)^n - 1</t>
  </si>
  <si>
    <t>Extension Bulletin E-3084, Profitability of Converting to Biofuel Crops</t>
  </si>
  <si>
    <t>i(1+i)^n</t>
  </si>
  <si>
    <t>Web: http://bioenergy.msu.edu/economics/index.shtml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</si>
</sst>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4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4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/>
    </xf>
    <xf numFmtId="8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horizontal="center"/>
    </xf>
    <xf numFmtId="165" fontId="0" fillId="0" borderId="0" xfId="0" applyNumberFormat="1" applyFill="1" applyAlignment="1">
      <alignment/>
    </xf>
    <xf numFmtId="9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39</xdr:row>
      <xdr:rowOff>114300</xdr:rowOff>
    </xdr:from>
    <xdr:to>
      <xdr:col>9</xdr:col>
      <xdr:colOff>447675</xdr:colOff>
      <xdr:row>42</xdr:row>
      <xdr:rowOff>114300</xdr:rowOff>
    </xdr:to>
    <xdr:pic>
      <xdr:nvPicPr>
        <xdr:cNvPr id="1" name="Picture 1" descr="msue11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80295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80" zoomScaleNormal="80" zoomScalePageLayoutView="0" workbookViewId="0" topLeftCell="A8">
      <selection activeCell="A1" sqref="A1:R43"/>
    </sheetView>
  </sheetViews>
  <sheetFormatPr defaultColWidth="9.140625" defaultRowHeight="15"/>
  <cols>
    <col min="1" max="1" width="9.140625" style="1" customWidth="1"/>
    <col min="2" max="2" width="22.421875" style="1" bestFit="1" customWidth="1"/>
    <col min="3" max="3" width="9.140625" style="1" customWidth="1"/>
    <col min="4" max="4" width="10.57421875" style="1" bestFit="1" customWidth="1"/>
    <col min="5" max="5" width="10.421875" style="1" bestFit="1" customWidth="1"/>
    <col min="6" max="15" width="7.140625" style="2" customWidth="1"/>
    <col min="16" max="17" width="9.140625" style="2" customWidth="1"/>
    <col min="18" max="18" width="16.57421875" style="2" customWidth="1"/>
    <col min="19" max="16384" width="9.140625" style="1" customWidth="1"/>
  </cols>
  <sheetData>
    <row r="1" spans="1:17" ht="15">
      <c r="A1" s="1" t="s">
        <v>0</v>
      </c>
      <c r="P1" s="3"/>
      <c r="Q1" s="3"/>
    </row>
    <row r="2" spans="1:17" ht="15">
      <c r="A2" s="1" t="s">
        <v>1</v>
      </c>
      <c r="P2" s="3"/>
      <c r="Q2" s="3"/>
    </row>
    <row r="3" spans="1:18" ht="45">
      <c r="A3" s="4"/>
      <c r="B3" s="4"/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6" t="s">
        <v>16</v>
      </c>
      <c r="R3" s="6" t="s">
        <v>17</v>
      </c>
    </row>
    <row r="4" spans="1:17" ht="15">
      <c r="A4" s="1" t="s">
        <v>18</v>
      </c>
      <c r="P4" s="3"/>
      <c r="Q4" s="3"/>
    </row>
    <row r="5" spans="2:17" ht="15">
      <c r="B5" s="1" t="s">
        <v>19</v>
      </c>
      <c r="C5" s="1">
        <v>3.5</v>
      </c>
      <c r="D5" s="1" t="s">
        <v>20</v>
      </c>
      <c r="F5" s="7">
        <v>0</v>
      </c>
      <c r="G5" s="7">
        <f>C5*0.6667</f>
        <v>2.33345</v>
      </c>
      <c r="H5" s="7">
        <f>$C5</f>
        <v>3.5</v>
      </c>
      <c r="I5" s="7">
        <f aca="true" t="shared" si="0" ref="I5:O5">$C5</f>
        <v>3.5</v>
      </c>
      <c r="J5" s="7">
        <f t="shared" si="0"/>
        <v>3.5</v>
      </c>
      <c r="K5" s="7">
        <f t="shared" si="0"/>
        <v>3.5</v>
      </c>
      <c r="L5" s="7">
        <f t="shared" si="0"/>
        <v>3.5</v>
      </c>
      <c r="M5" s="7">
        <f t="shared" si="0"/>
        <v>3.5</v>
      </c>
      <c r="N5" s="7">
        <f t="shared" si="0"/>
        <v>3.5</v>
      </c>
      <c r="O5" s="7">
        <f t="shared" si="0"/>
        <v>3.5</v>
      </c>
      <c r="P5" s="3"/>
      <c r="Q5" s="3"/>
    </row>
    <row r="6" spans="2:18" ht="15">
      <c r="B6" s="1" t="s">
        <v>21</v>
      </c>
      <c r="E6" s="8">
        <v>60</v>
      </c>
      <c r="F6" s="9">
        <f aca="true" t="shared" si="1" ref="F6:O6">F5*$E6</f>
        <v>0</v>
      </c>
      <c r="G6" s="9">
        <f t="shared" si="1"/>
        <v>140.007</v>
      </c>
      <c r="H6" s="9">
        <f t="shared" si="1"/>
        <v>210</v>
      </c>
      <c r="I6" s="9">
        <f t="shared" si="1"/>
        <v>210</v>
      </c>
      <c r="J6" s="9">
        <f t="shared" si="1"/>
        <v>210</v>
      </c>
      <c r="K6" s="9">
        <f t="shared" si="1"/>
        <v>210</v>
      </c>
      <c r="L6" s="9">
        <f t="shared" si="1"/>
        <v>210</v>
      </c>
      <c r="M6" s="9">
        <f t="shared" si="1"/>
        <v>210</v>
      </c>
      <c r="N6" s="9">
        <f t="shared" si="1"/>
        <v>210</v>
      </c>
      <c r="O6" s="9">
        <f t="shared" si="1"/>
        <v>210</v>
      </c>
      <c r="P6" s="9">
        <f>SUM(F6:O6)</f>
        <v>1820.007</v>
      </c>
      <c r="Q6" s="9">
        <f>NPV($C$39,F6:O6)</f>
        <v>1358.0786208430961</v>
      </c>
      <c r="R6" s="9">
        <f>Q6/($C$41/$C$42)</f>
        <v>175.8773945619588</v>
      </c>
    </row>
    <row r="7" spans="1:18" ht="15">
      <c r="A7" s="4"/>
      <c r="B7" s="4"/>
      <c r="C7" s="4"/>
      <c r="D7" s="4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2"/>
    </row>
    <row r="8" spans="1:18" ht="15">
      <c r="A8" s="1" t="s">
        <v>22</v>
      </c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9"/>
      <c r="Q8" s="9"/>
      <c r="R8" s="9"/>
    </row>
    <row r="9" spans="1:18" ht="15">
      <c r="A9" s="1" t="s">
        <v>23</v>
      </c>
      <c r="B9" s="1" t="s">
        <v>24</v>
      </c>
      <c r="C9" s="1">
        <v>8</v>
      </c>
      <c r="D9" s="1" t="s">
        <v>25</v>
      </c>
      <c r="E9" s="14">
        <v>37</v>
      </c>
      <c r="F9" s="9">
        <f>C9*E9</f>
        <v>296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>SUM(F9:O9)</f>
        <v>296</v>
      </c>
      <c r="Q9" s="9">
        <f>NPV($C$39,F9:O9)</f>
        <v>281.90476190476187</v>
      </c>
      <c r="R9" s="9">
        <f>Q9/($C$41/$C$42)</f>
        <v>36.507956371214455</v>
      </c>
    </row>
    <row r="10" spans="1:18" ht="15">
      <c r="A10" s="4"/>
      <c r="B10" s="4"/>
      <c r="C10" s="4"/>
      <c r="D10" s="4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7.25">
      <c r="A11" s="1" t="s">
        <v>26</v>
      </c>
      <c r="E11" s="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9"/>
      <c r="Q11" s="9"/>
      <c r="R11" s="9"/>
    </row>
    <row r="12" spans="2:18" ht="15">
      <c r="B12" s="1" t="s">
        <v>27</v>
      </c>
      <c r="C12" s="1">
        <v>0</v>
      </c>
      <c r="D12" s="1" t="s">
        <v>28</v>
      </c>
      <c r="E12" s="8">
        <v>0.46</v>
      </c>
      <c r="F12" s="9">
        <f>$E12*$C12*0</f>
        <v>0</v>
      </c>
      <c r="G12" s="9">
        <f>$E12*$C12</f>
        <v>0</v>
      </c>
      <c r="H12" s="9">
        <f aca="true" t="shared" si="2" ref="H12:O12">$E12*$C12</f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9">
        <f>SUM(F12:O12)</f>
        <v>0</v>
      </c>
      <c r="Q12" s="9">
        <f>NPV($C$39,F12:O12)</f>
        <v>0</v>
      </c>
      <c r="R12" s="9">
        <f>Q12/($C$41/$C$42)</f>
        <v>0</v>
      </c>
    </row>
    <row r="13" spans="2:18" ht="18">
      <c r="B13" s="1" t="s">
        <v>29</v>
      </c>
      <c r="C13" s="1">
        <v>0</v>
      </c>
      <c r="D13" s="1" t="s">
        <v>30</v>
      </c>
      <c r="E13" s="8">
        <v>0.62</v>
      </c>
      <c r="F13" s="9">
        <f>$C13*$E13</f>
        <v>0</v>
      </c>
      <c r="G13" s="9">
        <f aca="true" t="shared" si="3" ref="G13:O14">$C13*$E13</f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9">
        <f t="shared" si="3"/>
        <v>0</v>
      </c>
      <c r="O13" s="9">
        <f t="shared" si="3"/>
        <v>0</v>
      </c>
      <c r="P13" s="9">
        <f>SUM(F13:O13)</f>
        <v>0</v>
      </c>
      <c r="Q13" s="9">
        <f>NPV($C$39,F13:O13)</f>
        <v>0</v>
      </c>
      <c r="R13" s="9">
        <f>Q13/($C$41/$C$42)</f>
        <v>0</v>
      </c>
    </row>
    <row r="14" spans="2:18" ht="18">
      <c r="B14" s="1" t="s">
        <v>31</v>
      </c>
      <c r="C14" s="1">
        <v>0</v>
      </c>
      <c r="D14" s="1" t="s">
        <v>30</v>
      </c>
      <c r="E14" s="8">
        <v>0.63</v>
      </c>
      <c r="F14" s="9">
        <f>$C14*$E14</f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  <c r="N14" s="9">
        <f t="shared" si="3"/>
        <v>0</v>
      </c>
      <c r="O14" s="9">
        <f t="shared" si="3"/>
        <v>0</v>
      </c>
      <c r="P14" s="9">
        <f>SUM(F14:O14)</f>
        <v>0</v>
      </c>
      <c r="Q14" s="9">
        <f>NPV($C$39,F14:O14)</f>
        <v>0</v>
      </c>
      <c r="R14" s="9">
        <f>Q14/($C$41/$C$42)</f>
        <v>0</v>
      </c>
    </row>
    <row r="15" spans="1:18" ht="15">
      <c r="A15" s="4"/>
      <c r="B15" s="4"/>
      <c r="C15" s="4"/>
      <c r="D15" s="4"/>
      <c r="E15" s="1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">
      <c r="A16" s="1" t="s">
        <v>32</v>
      </c>
      <c r="E16" s="8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9"/>
      <c r="Q16" s="9"/>
      <c r="R16" s="9"/>
    </row>
    <row r="17" spans="2:18" ht="15">
      <c r="B17" s="1" t="s">
        <v>33</v>
      </c>
      <c r="C17" s="1">
        <v>1</v>
      </c>
      <c r="D17" s="1" t="s">
        <v>34</v>
      </c>
      <c r="E17" s="8">
        <v>13.74</v>
      </c>
      <c r="F17" s="13">
        <f>$E17*$C17</f>
        <v>13.74</v>
      </c>
      <c r="G17" s="13">
        <f>$E17*$C17</f>
        <v>13.74</v>
      </c>
      <c r="H17" s="13">
        <f>$E17*$C17</f>
        <v>13.74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>SUM(F17:O17)</f>
        <v>41.22</v>
      </c>
      <c r="Q17" s="9">
        <f>NPV($C$39,F17:O17)</f>
        <v>37.41742792355037</v>
      </c>
      <c r="R17" s="9">
        <f>Q17/($C$41/$C$42)</f>
        <v>4.845728099540001</v>
      </c>
    </row>
    <row r="18" spans="1:18" ht="15">
      <c r="A18" s="4"/>
      <c r="B18" s="4"/>
      <c r="C18" s="4"/>
      <c r="D18" s="4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</row>
    <row r="19" spans="1:18" ht="15">
      <c r="A19" s="1" t="s">
        <v>35</v>
      </c>
      <c r="E19" s="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9"/>
      <c r="Q19" s="9"/>
      <c r="R19" s="9"/>
    </row>
    <row r="20" spans="2:18" ht="15">
      <c r="B20" s="1" t="s">
        <v>36</v>
      </c>
      <c r="C20" s="1">
        <v>1</v>
      </c>
      <c r="D20" s="1" t="s">
        <v>34</v>
      </c>
      <c r="E20" s="8">
        <v>14.17</v>
      </c>
      <c r="F20" s="13">
        <f>E20*C20</f>
        <v>14.17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>SUM(F20:O20)</f>
        <v>14.17</v>
      </c>
      <c r="Q20" s="9">
        <f>NPV($C$39,F20:O20)</f>
        <v>13.495238095238095</v>
      </c>
      <c r="R20" s="9">
        <f>Q20/($C$41/$C$42)</f>
        <v>1.747695073581449</v>
      </c>
    </row>
    <row r="21" spans="2:18" ht="15">
      <c r="B21" s="1" t="s">
        <v>37</v>
      </c>
      <c r="C21" s="1">
        <v>1</v>
      </c>
      <c r="D21" s="1" t="s">
        <v>34</v>
      </c>
      <c r="E21" s="8">
        <v>11.1</v>
      </c>
      <c r="F21" s="13">
        <f>E21*C21</f>
        <v>11.1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>SUM(F21:O21)</f>
        <v>11.1</v>
      </c>
      <c r="Q21" s="9">
        <f>NPV($C$39,F21:O21)</f>
        <v>10.571428571428571</v>
      </c>
      <c r="R21" s="9">
        <f>Q21/($C$41/$C$42)</f>
        <v>1.3690483639205422</v>
      </c>
    </row>
    <row r="22" spans="2:18" ht="15">
      <c r="B22" s="1" t="s">
        <v>38</v>
      </c>
      <c r="C22" s="1">
        <v>1</v>
      </c>
      <c r="D22" s="1" t="s">
        <v>34</v>
      </c>
      <c r="E22" s="8">
        <v>9</v>
      </c>
      <c r="F22" s="13">
        <f>E22*C22</f>
        <v>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>SUM(F22:O22)</f>
        <v>9</v>
      </c>
      <c r="Q22" s="9">
        <f>NPV($C$39,F22:O22)</f>
        <v>8.571428571428571</v>
      </c>
      <c r="R22" s="9">
        <f>Q22/($C$41/$C$42)</f>
        <v>1.110039213989629</v>
      </c>
    </row>
    <row r="23" spans="2:18" ht="15">
      <c r="B23" s="1" t="s">
        <v>39</v>
      </c>
      <c r="C23" s="1">
        <v>1</v>
      </c>
      <c r="D23" s="1" t="s">
        <v>34</v>
      </c>
      <c r="E23" s="8">
        <v>5.6</v>
      </c>
      <c r="F23" s="13">
        <f>E23*C23</f>
        <v>5.6</v>
      </c>
      <c r="G23" s="13">
        <f>E23*C23</f>
        <v>5.6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>SUM(F23:O23)</f>
        <v>11.2</v>
      </c>
      <c r="Q23" s="9">
        <f>NPV($C$39,F23:O23)</f>
        <v>10.412698412698413</v>
      </c>
      <c r="R23" s="9">
        <f>Q23/($C$41/$C$42)</f>
        <v>1.3484920821799935</v>
      </c>
    </row>
    <row r="24" spans="1:18" ht="15">
      <c r="A24" s="4"/>
      <c r="B24" s="4"/>
      <c r="C24" s="4"/>
      <c r="D24" s="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5"/>
    </row>
    <row r="25" spans="1:17" ht="15">
      <c r="A25" s="1" t="s">
        <v>40</v>
      </c>
      <c r="E25" s="8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8" ht="15">
      <c r="B26" s="1" t="s">
        <v>41</v>
      </c>
      <c r="C26" s="1">
        <v>1</v>
      </c>
      <c r="D26" s="1" t="s">
        <v>34</v>
      </c>
      <c r="E26" s="8">
        <v>13.5</v>
      </c>
      <c r="F26" s="9">
        <v>0</v>
      </c>
      <c r="G26" s="9">
        <f>$E26*0.67</f>
        <v>9.045</v>
      </c>
      <c r="H26" s="9">
        <f aca="true" t="shared" si="4" ref="H26:O27">$E26*$C26</f>
        <v>13.5</v>
      </c>
      <c r="I26" s="9">
        <f t="shared" si="4"/>
        <v>13.5</v>
      </c>
      <c r="J26" s="9">
        <f t="shared" si="4"/>
        <v>13.5</v>
      </c>
      <c r="K26" s="9">
        <f t="shared" si="4"/>
        <v>13.5</v>
      </c>
      <c r="L26" s="9">
        <f t="shared" si="4"/>
        <v>13.5</v>
      </c>
      <c r="M26" s="9">
        <f t="shared" si="4"/>
        <v>13.5</v>
      </c>
      <c r="N26" s="9">
        <f t="shared" si="4"/>
        <v>13.5</v>
      </c>
      <c r="O26" s="9">
        <f t="shared" si="4"/>
        <v>13.5</v>
      </c>
      <c r="P26" s="9">
        <f aca="true" t="shared" si="5" ref="P26:P31">SUM(F26:O26)</f>
        <v>117.045</v>
      </c>
      <c r="Q26" s="9">
        <f aca="true" t="shared" si="6" ref="Q26:Q34">NPV($C$39,F26:O26)</f>
        <v>87.34546236032149</v>
      </c>
      <c r="R26" s="9">
        <f aca="true" t="shared" si="7" ref="R26:R31">Q26/($C$41/$C$42)</f>
        <v>11.31163697813473</v>
      </c>
    </row>
    <row r="27" spans="2:18" ht="15">
      <c r="B27" s="1" t="s">
        <v>42</v>
      </c>
      <c r="C27" s="1">
        <v>1</v>
      </c>
      <c r="D27" s="1" t="s">
        <v>34</v>
      </c>
      <c r="E27" s="8">
        <v>6</v>
      </c>
      <c r="F27" s="9">
        <v>0</v>
      </c>
      <c r="G27" s="9">
        <f>$E27*0.67</f>
        <v>4.0200000000000005</v>
      </c>
      <c r="H27" s="9">
        <f t="shared" si="4"/>
        <v>6</v>
      </c>
      <c r="I27" s="9">
        <f t="shared" si="4"/>
        <v>6</v>
      </c>
      <c r="J27" s="9">
        <f t="shared" si="4"/>
        <v>6</v>
      </c>
      <c r="K27" s="9">
        <f t="shared" si="4"/>
        <v>6</v>
      </c>
      <c r="L27" s="9">
        <f t="shared" si="4"/>
        <v>6</v>
      </c>
      <c r="M27" s="9">
        <f t="shared" si="4"/>
        <v>6</v>
      </c>
      <c r="N27" s="9">
        <f t="shared" si="4"/>
        <v>6</v>
      </c>
      <c r="O27" s="9">
        <f t="shared" si="4"/>
        <v>6</v>
      </c>
      <c r="P27" s="9">
        <f t="shared" si="5"/>
        <v>52.019999999999996</v>
      </c>
      <c r="Q27" s="9">
        <f t="shared" si="6"/>
        <v>38.82020549347621</v>
      </c>
      <c r="R27" s="9">
        <f t="shared" si="7"/>
        <v>5.027394212504324</v>
      </c>
    </row>
    <row r="28" spans="2:18" ht="15">
      <c r="B28" s="1" t="s">
        <v>43</v>
      </c>
      <c r="C28" s="16">
        <v>4.666666666666667</v>
      </c>
      <c r="D28" s="1" t="s">
        <v>44</v>
      </c>
      <c r="E28" s="8">
        <v>8.35</v>
      </c>
      <c r="F28" s="9">
        <v>0</v>
      </c>
      <c r="G28" s="9">
        <f>$E28*G$5*2000/1500</f>
        <v>25.979076666666664</v>
      </c>
      <c r="H28" s="9">
        <f aca="true" t="shared" si="8" ref="H28:O29">$E28*H$5*2000/1500</f>
        <v>38.96666666666666</v>
      </c>
      <c r="I28" s="9">
        <f t="shared" si="8"/>
        <v>38.96666666666666</v>
      </c>
      <c r="J28" s="9">
        <f t="shared" si="8"/>
        <v>38.96666666666666</v>
      </c>
      <c r="K28" s="9">
        <f t="shared" si="8"/>
        <v>38.96666666666666</v>
      </c>
      <c r="L28" s="9">
        <f t="shared" si="8"/>
        <v>38.96666666666666</v>
      </c>
      <c r="M28" s="9">
        <f t="shared" si="8"/>
        <v>38.96666666666666</v>
      </c>
      <c r="N28" s="9">
        <f t="shared" si="8"/>
        <v>38.96666666666666</v>
      </c>
      <c r="O28" s="9">
        <f t="shared" si="8"/>
        <v>38.96666666666666</v>
      </c>
      <c r="P28" s="9">
        <f t="shared" si="5"/>
        <v>337.7124099999999</v>
      </c>
      <c r="Q28" s="9">
        <f t="shared" si="6"/>
        <v>251.99903297866334</v>
      </c>
      <c r="R28" s="9">
        <f t="shared" si="7"/>
        <v>32.6350276576079</v>
      </c>
    </row>
    <row r="29" spans="2:18" ht="15">
      <c r="B29" s="1" t="s">
        <v>45</v>
      </c>
      <c r="C29" s="16">
        <v>4.666666666666667</v>
      </c>
      <c r="D29" s="1" t="s">
        <v>44</v>
      </c>
      <c r="E29" s="8">
        <v>3.1</v>
      </c>
      <c r="F29" s="9">
        <v>0</v>
      </c>
      <c r="G29" s="9">
        <f>$E29*G$5*2000/1500</f>
        <v>9.644926666666667</v>
      </c>
      <c r="H29" s="9">
        <f t="shared" si="8"/>
        <v>14.466666666666667</v>
      </c>
      <c r="I29" s="9">
        <f t="shared" si="8"/>
        <v>14.466666666666667</v>
      </c>
      <c r="J29" s="9">
        <f t="shared" si="8"/>
        <v>14.466666666666667</v>
      </c>
      <c r="K29" s="9">
        <f t="shared" si="8"/>
        <v>14.466666666666667</v>
      </c>
      <c r="L29" s="9">
        <f t="shared" si="8"/>
        <v>14.466666666666667</v>
      </c>
      <c r="M29" s="9">
        <f t="shared" si="8"/>
        <v>14.466666666666667</v>
      </c>
      <c r="N29" s="9">
        <f t="shared" si="8"/>
        <v>14.466666666666667</v>
      </c>
      <c r="O29" s="9">
        <f t="shared" si="8"/>
        <v>14.466666666666667</v>
      </c>
      <c r="P29" s="9">
        <f t="shared" si="5"/>
        <v>125.37826000000001</v>
      </c>
      <c r="Q29" s="9">
        <f t="shared" si="6"/>
        <v>93.5565272136355</v>
      </c>
      <c r="R29" s="9">
        <f t="shared" si="7"/>
        <v>12.115998292046049</v>
      </c>
    </row>
    <row r="30" spans="2:18" ht="15">
      <c r="B30" s="1" t="s">
        <v>46</v>
      </c>
      <c r="C30" s="1">
        <v>3.5</v>
      </c>
      <c r="D30" s="1" t="s">
        <v>20</v>
      </c>
      <c r="E30" s="8">
        <v>3</v>
      </c>
      <c r="F30" s="9">
        <v>0</v>
      </c>
      <c r="G30" s="9">
        <f>$E30*G5</f>
        <v>7.00035</v>
      </c>
      <c r="H30" s="9">
        <f aca="true" t="shared" si="9" ref="H30:O31">$E30*H5</f>
        <v>10.5</v>
      </c>
      <c r="I30" s="9">
        <f t="shared" si="9"/>
        <v>10.5</v>
      </c>
      <c r="J30" s="9">
        <f t="shared" si="9"/>
        <v>10.5</v>
      </c>
      <c r="K30" s="9">
        <f t="shared" si="9"/>
        <v>10.5</v>
      </c>
      <c r="L30" s="9">
        <f t="shared" si="9"/>
        <v>10.5</v>
      </c>
      <c r="M30" s="9">
        <f t="shared" si="9"/>
        <v>10.5</v>
      </c>
      <c r="N30" s="9">
        <f t="shared" si="9"/>
        <v>10.5</v>
      </c>
      <c r="O30" s="9">
        <f t="shared" si="9"/>
        <v>10.5</v>
      </c>
      <c r="P30" s="9">
        <f t="shared" si="5"/>
        <v>91.00035</v>
      </c>
      <c r="Q30" s="9">
        <f t="shared" si="6"/>
        <v>67.9039310421548</v>
      </c>
      <c r="R30" s="9">
        <f t="shared" si="7"/>
        <v>8.793869728097938</v>
      </c>
    </row>
    <row r="31" spans="2:18" ht="15">
      <c r="B31" s="1" t="s">
        <v>47</v>
      </c>
      <c r="D31" s="1" t="s">
        <v>20</v>
      </c>
      <c r="E31" s="17">
        <v>0.035</v>
      </c>
      <c r="F31" s="9">
        <v>0</v>
      </c>
      <c r="G31" s="9">
        <f>$E31*G6</f>
        <v>4.900245000000001</v>
      </c>
      <c r="H31" s="9">
        <f t="shared" si="9"/>
        <v>7.3500000000000005</v>
      </c>
      <c r="I31" s="9">
        <f t="shared" si="9"/>
        <v>7.3500000000000005</v>
      </c>
      <c r="J31" s="9">
        <f t="shared" si="9"/>
        <v>7.3500000000000005</v>
      </c>
      <c r="K31" s="9">
        <f t="shared" si="9"/>
        <v>7.3500000000000005</v>
      </c>
      <c r="L31" s="9">
        <f t="shared" si="9"/>
        <v>7.3500000000000005</v>
      </c>
      <c r="M31" s="9">
        <f t="shared" si="9"/>
        <v>7.3500000000000005</v>
      </c>
      <c r="N31" s="9">
        <f t="shared" si="9"/>
        <v>7.3500000000000005</v>
      </c>
      <c r="O31" s="9">
        <f t="shared" si="9"/>
        <v>7.3500000000000005</v>
      </c>
      <c r="P31" s="9">
        <f t="shared" si="5"/>
        <v>63.70024500000001</v>
      </c>
      <c r="Q31" s="9">
        <f t="shared" si="6"/>
        <v>47.53275172950838</v>
      </c>
      <c r="R31" s="9">
        <f t="shared" si="7"/>
        <v>6.1557088096685595</v>
      </c>
    </row>
    <row r="32" spans="1:18" ht="15">
      <c r="A32" s="4"/>
      <c r="B32" s="4"/>
      <c r="C32" s="4"/>
      <c r="D32" s="4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5"/>
    </row>
    <row r="33" spans="1:18" ht="15">
      <c r="A33" s="18" t="s">
        <v>48</v>
      </c>
      <c r="B33" s="18"/>
      <c r="C33" s="18"/>
      <c r="D33" s="18"/>
      <c r="E33" s="19"/>
      <c r="F33" s="20">
        <f>SUM(F8:F31)</f>
        <v>349.61000000000007</v>
      </c>
      <c r="G33" s="20">
        <f aca="true" t="shared" si="10" ref="G33:O33">SUM(G8:G31)</f>
        <v>79.92959833333333</v>
      </c>
      <c r="H33" s="20">
        <f t="shared" si="10"/>
        <v>104.52333333333333</v>
      </c>
      <c r="I33" s="20">
        <f t="shared" si="10"/>
        <v>90.78333333333332</v>
      </c>
      <c r="J33" s="20">
        <f t="shared" si="10"/>
        <v>90.78333333333332</v>
      </c>
      <c r="K33" s="20">
        <f t="shared" si="10"/>
        <v>90.78333333333332</v>
      </c>
      <c r="L33" s="20">
        <f t="shared" si="10"/>
        <v>90.78333333333332</v>
      </c>
      <c r="M33" s="20">
        <f t="shared" si="10"/>
        <v>90.78333333333332</v>
      </c>
      <c r="N33" s="20">
        <f t="shared" si="10"/>
        <v>90.78333333333332</v>
      </c>
      <c r="O33" s="20">
        <f t="shared" si="10"/>
        <v>90.78333333333332</v>
      </c>
      <c r="P33" s="20">
        <f>SUM(F33:O33)</f>
        <v>1169.546265</v>
      </c>
      <c r="Q33" s="20">
        <f t="shared" si="6"/>
        <v>949.5308942968655</v>
      </c>
      <c r="R33" s="20">
        <f>Q33/($C$41/$C$42)</f>
        <v>122.96859488248556</v>
      </c>
    </row>
    <row r="34" spans="1:18" ht="15">
      <c r="A34" s="1" t="s">
        <v>49</v>
      </c>
      <c r="E34" s="21"/>
      <c r="F34" s="9">
        <f>F6-F33</f>
        <v>-349.61000000000007</v>
      </c>
      <c r="G34" s="9">
        <f aca="true" t="shared" si="11" ref="G34:O34">G6-G33</f>
        <v>60.077401666666674</v>
      </c>
      <c r="H34" s="9">
        <f t="shared" si="11"/>
        <v>105.47666666666667</v>
      </c>
      <c r="I34" s="9">
        <f t="shared" si="11"/>
        <v>119.21666666666668</v>
      </c>
      <c r="J34" s="9">
        <f t="shared" si="11"/>
        <v>119.21666666666668</v>
      </c>
      <c r="K34" s="9">
        <f t="shared" si="11"/>
        <v>119.21666666666668</v>
      </c>
      <c r="L34" s="9">
        <f t="shared" si="11"/>
        <v>119.21666666666668</v>
      </c>
      <c r="M34" s="9">
        <f t="shared" si="11"/>
        <v>119.21666666666668</v>
      </c>
      <c r="N34" s="9">
        <f t="shared" si="11"/>
        <v>119.21666666666668</v>
      </c>
      <c r="O34" s="9">
        <f t="shared" si="11"/>
        <v>119.21666666666668</v>
      </c>
      <c r="P34" s="9">
        <f>SUM(F34:O34)</f>
        <v>650.4607350000001</v>
      </c>
      <c r="Q34" s="9">
        <f t="shared" si="6"/>
        <v>408.54772654623036</v>
      </c>
      <c r="R34" s="9">
        <f>Q34/($C$41/$C$42)</f>
        <v>52.90879967947319</v>
      </c>
    </row>
    <row r="35" spans="6:17" ht="15">
      <c r="F35" s="22"/>
      <c r="P35" s="3"/>
      <c r="Q35" s="3"/>
    </row>
    <row r="36" spans="1:17" ht="15">
      <c r="A36" s="1" t="s">
        <v>50</v>
      </c>
      <c r="D36" s="1" t="s">
        <v>51</v>
      </c>
      <c r="F36" s="2">
        <v>0.51</v>
      </c>
      <c r="G36" s="2">
        <v>3.3</v>
      </c>
      <c r="H36" s="2">
        <v>4.3</v>
      </c>
      <c r="I36" s="2">
        <v>4.3</v>
      </c>
      <c r="J36" s="2">
        <v>4.3</v>
      </c>
      <c r="K36" s="2">
        <v>4.3</v>
      </c>
      <c r="L36" s="2">
        <v>4.3</v>
      </c>
      <c r="M36" s="2">
        <v>4.3</v>
      </c>
      <c r="N36" s="2">
        <v>4.3</v>
      </c>
      <c r="O36" s="2">
        <v>4.3</v>
      </c>
      <c r="P36" s="3"/>
      <c r="Q36" s="3"/>
    </row>
    <row r="38" ht="15">
      <c r="A38" s="1" t="s">
        <v>52</v>
      </c>
    </row>
    <row r="39" spans="2:11" ht="15">
      <c r="B39" s="1" t="s">
        <v>53</v>
      </c>
      <c r="C39" s="17">
        <v>0.05</v>
      </c>
      <c r="K39" s="1"/>
    </row>
    <row r="40" spans="2:11" ht="15">
      <c r="B40" s="1" t="s">
        <v>54</v>
      </c>
      <c r="C40" s="1">
        <v>10</v>
      </c>
      <c r="K40" s="1"/>
    </row>
    <row r="41" spans="2:11" ht="15">
      <c r="B41" s="1" t="s">
        <v>55</v>
      </c>
      <c r="C41" s="23">
        <f>((1+C39)^C40)-1</f>
        <v>0.6288946267774416</v>
      </c>
      <c r="K41" s="24" t="s">
        <v>56</v>
      </c>
    </row>
    <row r="42" spans="2:11" ht="15">
      <c r="B42" s="1" t="s">
        <v>57</v>
      </c>
      <c r="C42" s="25">
        <f>C39*((1+C39)^C40)</f>
        <v>0.08144473133887209</v>
      </c>
      <c r="K42" s="24" t="s">
        <v>58</v>
      </c>
    </row>
  </sheetData>
  <sheetProtection/>
  <printOptions/>
  <pageMargins left="0.7" right="0.7" top="0.75" bottom="0.75" header="0.3" footer="0.3"/>
  <pageSetup fitToHeight="1" fitToWidth="1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Pennington</dc:creator>
  <cp:keywords/>
  <dc:description/>
  <cp:lastModifiedBy>Dennis Pennington</cp:lastModifiedBy>
  <dcterms:created xsi:type="dcterms:W3CDTF">2010-01-05T15:42:48Z</dcterms:created>
  <dcterms:modified xsi:type="dcterms:W3CDTF">2010-01-05T15:42:57Z</dcterms:modified>
  <cp:category/>
  <cp:version/>
  <cp:contentType/>
  <cp:contentStatus/>
</cp:coreProperties>
</file>